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OKOKO_167940\AP 7 Wirtschaftlichkeit\Invest-Abschätzung\"/>
    </mc:Choice>
  </mc:AlternateContent>
  <bookViews>
    <workbookView xWindow="0" yWindow="0" windowWidth="20520" windowHeight="10995"/>
  </bookViews>
  <sheets>
    <sheet name="Grobkalkulation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4" l="1"/>
  <c r="N32" i="4" s="1"/>
  <c r="W29" i="4"/>
  <c r="S29" i="4"/>
  <c r="O29" i="4"/>
  <c r="W28" i="4"/>
  <c r="S28" i="4"/>
  <c r="O28" i="4"/>
  <c r="K28" i="4"/>
  <c r="W26" i="4"/>
  <c r="S26" i="4"/>
  <c r="O26" i="4"/>
  <c r="K26" i="4"/>
  <c r="W25" i="4"/>
  <c r="S25" i="4"/>
  <c r="O25" i="4"/>
  <c r="K25" i="4"/>
  <c r="W24" i="4"/>
  <c r="S24" i="4"/>
  <c r="O24" i="4"/>
  <c r="K24" i="4"/>
  <c r="W23" i="4"/>
  <c r="S23" i="4"/>
  <c r="O23" i="4"/>
  <c r="K23" i="4"/>
  <c r="S22" i="4"/>
  <c r="O22" i="4"/>
  <c r="K22" i="4"/>
  <c r="J22" i="4"/>
  <c r="W22" i="4" s="1"/>
  <c r="W21" i="4"/>
  <c r="S21" i="4"/>
  <c r="O21" i="4"/>
  <c r="K21" i="4"/>
  <c r="W20" i="4"/>
  <c r="S20" i="4"/>
  <c r="O20" i="4"/>
  <c r="K20" i="4"/>
  <c r="W18" i="4"/>
  <c r="S18" i="4"/>
  <c r="O18" i="4"/>
  <c r="K18" i="4"/>
  <c r="W17" i="4"/>
  <c r="W16" i="4"/>
  <c r="S16" i="4"/>
  <c r="O16" i="4"/>
  <c r="K16" i="4"/>
  <c r="S15" i="4"/>
  <c r="R15" i="4"/>
  <c r="W15" i="4" s="1"/>
  <c r="O15" i="4"/>
  <c r="K15" i="4"/>
  <c r="W14" i="4"/>
  <c r="S14" i="4"/>
  <c r="O14" i="4"/>
  <c r="K14" i="4"/>
  <c r="P16" i="4" l="1"/>
  <c r="P26" i="4"/>
  <c r="P22" i="4"/>
  <c r="P23" i="4"/>
  <c r="P28" i="4"/>
  <c r="P29" i="4"/>
  <c r="P15" i="4"/>
  <c r="P18" i="4"/>
  <c r="P21" i="4"/>
  <c r="P25" i="4"/>
  <c r="P14" i="4"/>
  <c r="P20" i="4"/>
  <c r="P24" i="4"/>
  <c r="P17" i="4"/>
  <c r="W31" i="4"/>
  <c r="Y22" i="4"/>
  <c r="J31" i="4"/>
  <c r="L22" i="4" s="1"/>
  <c r="R31" i="4"/>
  <c r="T15" i="4" s="1"/>
  <c r="P31" i="4" l="1"/>
  <c r="L26" i="4"/>
  <c r="L25" i="4"/>
  <c r="L24" i="4"/>
  <c r="L23" i="4"/>
  <c r="L18" i="4"/>
  <c r="L28" i="4"/>
  <c r="L21" i="4"/>
  <c r="L20" i="4"/>
  <c r="L16" i="4"/>
  <c r="J32" i="4"/>
  <c r="L29" i="4"/>
  <c r="L17" i="4"/>
  <c r="L15" i="4"/>
  <c r="L14" i="4"/>
  <c r="W32" i="4"/>
  <c r="Y30" i="4"/>
  <c r="Y28" i="4"/>
  <c r="Y21" i="4"/>
  <c r="Y20" i="4"/>
  <c r="Y16" i="4"/>
  <c r="Y29" i="4"/>
  <c r="Y14" i="4"/>
  <c r="Y17" i="4"/>
  <c r="W37" i="4"/>
  <c r="Y26" i="4"/>
  <c r="Y25" i="4"/>
  <c r="Y24" i="4"/>
  <c r="Y23" i="4"/>
  <c r="Y18" i="4"/>
  <c r="R32" i="4"/>
  <c r="T26" i="4"/>
  <c r="T25" i="4"/>
  <c r="T24" i="4"/>
  <c r="T23" i="4"/>
  <c r="T22" i="4"/>
  <c r="T18" i="4"/>
  <c r="T17" i="4"/>
  <c r="T14" i="4"/>
  <c r="T28" i="4"/>
  <c r="T21" i="4"/>
  <c r="T20" i="4"/>
  <c r="T16" i="4"/>
  <c r="T29" i="4"/>
  <c r="Y15" i="4"/>
  <c r="L31" i="4" l="1"/>
  <c r="T31" i="4"/>
  <c r="Y31" i="4"/>
</calcChain>
</file>

<file path=xl/sharedStrings.xml><?xml version="1.0" encoding="utf-8"?>
<sst xmlns="http://schemas.openxmlformats.org/spreadsheetml/2006/main" count="71" uniqueCount="46">
  <si>
    <t>Invest</t>
  </si>
  <si>
    <t>Anteil in %</t>
  </si>
  <si>
    <t>Projektmanagement</t>
  </si>
  <si>
    <t>€</t>
  </si>
  <si>
    <t>gering</t>
  </si>
  <si>
    <t>mittel</t>
  </si>
  <si>
    <t>hoch</t>
  </si>
  <si>
    <t>Greifer</t>
  </si>
  <si>
    <t>Sonderprozesse einfahren</t>
  </si>
  <si>
    <t>Komplexität</t>
  </si>
  <si>
    <t>Anlage (Tisch,Rahmen, ..)</t>
  </si>
  <si>
    <t>Materialbereitstellung (geordnet)  (Rollenbahn oder Wendelförderer)</t>
  </si>
  <si>
    <t>Kostenblock-Verfahren</t>
  </si>
  <si>
    <t>Reisekosten</t>
  </si>
  <si>
    <t>Roboter (Leichtbauroboter)</t>
  </si>
  <si>
    <t>Doku (z.B. CE-Kennz., Bedienungsanleitung, Risikobeurteilung)</t>
  </si>
  <si>
    <t>Verpackung, Versand, Versicherung</t>
  </si>
  <si>
    <t>Schunk-MRK-Greifer Preis nachfragen</t>
  </si>
  <si>
    <t>Schaltschrank (Netzgeräte, Sicherheits-SPS, Busskoppler, HMI, Reihenklemmen, Busmodule, Eas)</t>
  </si>
  <si>
    <t>HW</t>
  </si>
  <si>
    <t>Dienstleistungen</t>
  </si>
  <si>
    <t>Systems Engineering (Konstruktion mech. + elektr., Schaltschrank)</t>
  </si>
  <si>
    <t>Bedienungsanleitung 1 Woche</t>
  </si>
  <si>
    <t>Kraft- und Druckmessungen - Programmieren Geschwindigkeit - kleines Team</t>
  </si>
  <si>
    <t>Risikobeurteilung 3 Wochen (durch ein Team)</t>
  </si>
  <si>
    <t>Doku</t>
  </si>
  <si>
    <t>Aufbau, Montage, Inbetriebnahme</t>
  </si>
  <si>
    <t>Aufbau beim Systemintegrator</t>
  </si>
  <si>
    <t>Schaltschrankbau</t>
  </si>
  <si>
    <t>Aufbau, Montage, Inbetriebnahme (mech./elektr.), Schaltschrank aufbauen, Rollenbahn, (bei Systemintegrator und bei Kunden)</t>
  </si>
  <si>
    <t>Inbetriebnahme (bei Systemintegr. Und bei Kunde), Programmierung, Tests (Dauerläufer) (für Roboter, SPS)</t>
  </si>
  <si>
    <t>sensitiv = 1</t>
  </si>
  <si>
    <t>customized = 1</t>
  </si>
  <si>
    <t>Anwendungsfall</t>
  </si>
  <si>
    <t>Datenbasis Kostenblöcke</t>
  </si>
  <si>
    <t>Auswahlfelder</t>
  </si>
  <si>
    <t>für Anwend.fall</t>
  </si>
  <si>
    <t>Kostenblöcke</t>
  </si>
  <si>
    <t>Korrekturbetrag</t>
  </si>
  <si>
    <t>Faktor (Roboterinvest x Faktor = Gesamtinvest)</t>
  </si>
  <si>
    <t>Faktor Großunternehmen</t>
  </si>
  <si>
    <t>Invest für Großunternehmen</t>
  </si>
  <si>
    <t xml:space="preserve">Investabschätzung </t>
  </si>
  <si>
    <t>Sonder-HW und -Dienstleistungen</t>
  </si>
  <si>
    <t>Basis</t>
  </si>
  <si>
    <t>Peripherie- Prozess-HW - Projektbezogen (z.B. Kamerasystem)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</si>
</sst>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0" fillId="4" borderId="0" xfId="0" applyFill="1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0" fillId="3" borderId="0" xfId="0" applyFill="1" applyAlignment="1">
      <alignment horizontal="left"/>
    </xf>
    <xf numFmtId="0" fontId="5" fillId="3" borderId="0" xfId="0" applyFont="1" applyFill="1"/>
    <xf numFmtId="0" fontId="1" fillId="6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10" borderId="0" xfId="0" applyFill="1"/>
    <xf numFmtId="0" fontId="0" fillId="9" borderId="0" xfId="0" applyFill="1"/>
    <xf numFmtId="164" fontId="0" fillId="5" borderId="0" xfId="0" applyNumberFormat="1" applyFont="1" applyFill="1"/>
    <xf numFmtId="0" fontId="0" fillId="2" borderId="0" xfId="0" applyFill="1"/>
    <xf numFmtId="0" fontId="0" fillId="5" borderId="2" xfId="0" applyFill="1" applyBorder="1" applyAlignment="1">
      <alignment horizontal="center"/>
    </xf>
    <xf numFmtId="3" fontId="0" fillId="5" borderId="3" xfId="0" applyNumberFormat="1" applyFill="1" applyBorder="1"/>
    <xf numFmtId="0" fontId="0" fillId="10" borderId="0" xfId="0" applyFill="1" applyAlignment="1"/>
    <xf numFmtId="3" fontId="0" fillId="3" borderId="2" xfId="0" applyNumberFormat="1" applyFill="1" applyBorder="1"/>
    <xf numFmtId="0" fontId="1" fillId="2" borderId="0" xfId="0" applyFont="1" applyFill="1"/>
    <xf numFmtId="0" fontId="0" fillId="2" borderId="0" xfId="0" applyFill="1" applyAlignment="1">
      <alignment horizontal="right"/>
    </xf>
    <xf numFmtId="3" fontId="3" fillId="2" borderId="1" xfId="0" applyNumberFormat="1" applyFont="1" applyFill="1" applyBorder="1"/>
    <xf numFmtId="3" fontId="0" fillId="2" borderId="0" xfId="0" applyNumberFormat="1" applyFill="1"/>
    <xf numFmtId="3" fontId="1" fillId="2" borderId="0" xfId="0" applyNumberFormat="1" applyFont="1" applyFill="1"/>
    <xf numFmtId="9" fontId="1" fillId="2" borderId="0" xfId="0" applyNumberFormat="1" applyFont="1" applyFill="1"/>
    <xf numFmtId="164" fontId="0" fillId="2" borderId="0" xfId="0" applyNumberFormat="1" applyFill="1"/>
    <xf numFmtId="164" fontId="4" fillId="2" borderId="0" xfId="0" applyNumberFormat="1" applyFont="1" applyFill="1"/>
    <xf numFmtId="0" fontId="2" fillId="2" borderId="0" xfId="0" applyFont="1" applyFill="1"/>
    <xf numFmtId="0" fontId="4" fillId="2" borderId="0" xfId="0" applyFont="1" applyFill="1"/>
    <xf numFmtId="0" fontId="0" fillId="2" borderId="0" xfId="0" applyFill="1" applyAlignment="1">
      <alignment textRotation="90"/>
    </xf>
    <xf numFmtId="0" fontId="0" fillId="2" borderId="0" xfId="0" applyFill="1" applyAlignment="1">
      <alignment horizontal="center"/>
    </xf>
    <xf numFmtId="9" fontId="0" fillId="2" borderId="0" xfId="0" applyNumberFormat="1" applyFill="1"/>
    <xf numFmtId="3" fontId="1" fillId="2" borderId="0" xfId="0" applyNumberFormat="1" applyFont="1" applyFill="1" applyBorder="1"/>
    <xf numFmtId="3" fontId="7" fillId="3" borderId="2" xfId="0" applyNumberFormat="1" applyFont="1" applyFill="1" applyBorder="1"/>
    <xf numFmtId="3" fontId="7" fillId="2" borderId="0" xfId="0" applyNumberFormat="1" applyFont="1" applyFill="1"/>
    <xf numFmtId="9" fontId="8" fillId="3" borderId="2" xfId="0" applyNumberFormat="1" applyFont="1" applyFill="1" applyBorder="1"/>
    <xf numFmtId="9" fontId="8" fillId="2" borderId="0" xfId="0" applyNumberFormat="1" applyFont="1" applyFill="1"/>
    <xf numFmtId="0" fontId="8" fillId="2" borderId="0" xfId="0" applyFont="1" applyFill="1"/>
    <xf numFmtId="9" fontId="9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0" fillId="10" borderId="0" xfId="0" applyFill="1" applyAlignment="1"/>
    <xf numFmtId="0" fontId="6" fillId="7" borderId="0" xfId="0" applyFont="1" applyFill="1" applyAlignment="1">
      <alignment textRotation="90"/>
    </xf>
    <xf numFmtId="0" fontId="6" fillId="0" borderId="0" xfId="0" applyFont="1" applyAlignment="1">
      <alignment textRotation="90"/>
    </xf>
    <xf numFmtId="0" fontId="6" fillId="4" borderId="0" xfId="0" applyFont="1" applyFill="1" applyAlignment="1">
      <alignment textRotation="90"/>
    </xf>
    <xf numFmtId="0" fontId="6" fillId="8" borderId="0" xfId="0" applyFont="1" applyFill="1" applyAlignment="1">
      <alignment textRotation="90"/>
    </xf>
  </cellXfs>
  <cellStyles count="1">
    <cellStyle name="Standard" xfId="0" builtinId="0"/>
  </cellStyles>
  <dxfs count="8">
    <dxf>
      <font>
        <color theme="4" tint="0.79998168889431442"/>
      </font>
    </dxf>
    <dxf>
      <fill>
        <patternFill>
          <bgColor theme="4" tint="0.79998168889431442"/>
        </patternFill>
      </fill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4" tint="0.59996337778862885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FFCC"/>
      <color rgb="FF00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50"/>
  <sheetViews>
    <sheetView showGridLines="0" tabSelected="1" zoomScale="80" zoomScaleNormal="80" workbookViewId="0">
      <selection activeCell="B43" sqref="B43"/>
    </sheetView>
  </sheetViews>
  <sheetFormatPr baseColWidth="10" defaultRowHeight="15" x14ac:dyDescent="0.25"/>
  <cols>
    <col min="1" max="1" width="3.42578125" customWidth="1"/>
    <col min="2" max="2" width="111.7109375" customWidth="1"/>
    <col min="3" max="3" width="1.42578125" customWidth="1"/>
    <col min="4" max="4" width="3.42578125" customWidth="1"/>
    <col min="5" max="5" width="4" customWidth="1"/>
    <col min="6" max="6" width="3.7109375" customWidth="1"/>
    <col min="7" max="7" width="3.5703125" customWidth="1"/>
    <col min="8" max="8" width="3.42578125" customWidth="1"/>
    <col min="9" max="9" width="2.28515625" customWidth="1"/>
    <col min="10" max="10" width="11.140625" customWidth="1"/>
    <col min="11" max="11" width="2.5703125" customWidth="1"/>
    <col min="12" max="12" width="9.140625" customWidth="1"/>
    <col min="13" max="13" width="2.42578125" customWidth="1"/>
    <col min="14" max="14" width="11.5703125" customWidth="1"/>
    <col min="15" max="15" width="2.5703125" customWidth="1"/>
    <col min="16" max="16" width="8.85546875" customWidth="1"/>
    <col min="17" max="17" width="2.140625" customWidth="1"/>
    <col min="18" max="18" width="10.85546875" customWidth="1"/>
    <col min="19" max="19" width="2.5703125" customWidth="1"/>
    <col min="20" max="20" width="10.140625" customWidth="1"/>
    <col min="21" max="21" width="2.140625" customWidth="1"/>
    <col min="22" max="22" width="2.42578125" customWidth="1"/>
    <col min="23" max="23" width="13" customWidth="1"/>
    <col min="24" max="24" width="2.7109375" customWidth="1"/>
    <col min="25" max="25" width="8.85546875" customWidth="1"/>
    <col min="26" max="26" width="3" customWidth="1"/>
  </cols>
  <sheetData>
    <row r="1" spans="1:27" x14ac:dyDescent="0.25">
      <c r="A1" s="15"/>
      <c r="B1" s="20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25">
      <c r="A2" s="15"/>
      <c r="B2" s="8" t="s">
        <v>42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5"/>
      <c r="AA2" s="15"/>
    </row>
    <row r="3" spans="1:27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15"/>
      <c r="B4" s="5" t="s">
        <v>12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5"/>
      <c r="AA4" s="15"/>
    </row>
    <row r="5" spans="1:27" x14ac:dyDescent="0.25">
      <c r="A5" s="15"/>
      <c r="B5" s="15"/>
      <c r="C5" s="15"/>
      <c r="D5" s="15"/>
      <c r="E5" s="15"/>
      <c r="F5" s="15"/>
      <c r="G5" s="30"/>
      <c r="H5" s="30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5">
      <c r="A6" s="15"/>
      <c r="B6" s="15"/>
      <c r="C6" s="15"/>
      <c r="D6" s="42" t="s">
        <v>35</v>
      </c>
      <c r="E6" s="42"/>
      <c r="F6" s="42"/>
      <c r="G6" s="42"/>
      <c r="H6" s="42"/>
      <c r="I6" s="15"/>
      <c r="J6" s="13" t="s">
        <v>34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5"/>
      <c r="V6" s="15"/>
      <c r="W6" s="12" t="s">
        <v>33</v>
      </c>
      <c r="X6" s="12"/>
      <c r="Y6" s="12"/>
      <c r="Z6" s="15"/>
      <c r="AA6" s="15"/>
    </row>
    <row r="7" spans="1:27" x14ac:dyDescent="0.25">
      <c r="A7" s="15"/>
      <c r="B7" s="15"/>
      <c r="C7" s="15"/>
      <c r="D7" s="18" t="s">
        <v>36</v>
      </c>
      <c r="E7" s="18"/>
      <c r="F7" s="18"/>
      <c r="G7" s="18"/>
      <c r="H7" s="18"/>
      <c r="I7" s="15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5"/>
      <c r="V7" s="15"/>
      <c r="W7" s="12" t="s">
        <v>37</v>
      </c>
      <c r="X7" s="12"/>
      <c r="Y7" s="12"/>
      <c r="Z7" s="15"/>
      <c r="AA7" s="15"/>
    </row>
    <row r="8" spans="1:27" x14ac:dyDescent="0.25">
      <c r="A8" s="15"/>
      <c r="B8" s="15"/>
      <c r="C8" s="15"/>
      <c r="D8" s="15"/>
      <c r="E8" s="15"/>
      <c r="F8" s="15"/>
      <c r="G8" s="30"/>
      <c r="H8" s="30"/>
      <c r="I8" s="15"/>
      <c r="J8" s="15" t="s">
        <v>9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5">
      <c r="A9" s="15"/>
      <c r="B9" s="15"/>
      <c r="C9" s="15"/>
      <c r="D9" s="43" t="s">
        <v>4</v>
      </c>
      <c r="E9" s="45" t="s">
        <v>5</v>
      </c>
      <c r="F9" s="46" t="s">
        <v>6</v>
      </c>
      <c r="G9" s="46" t="s">
        <v>31</v>
      </c>
      <c r="H9" s="46" t="s">
        <v>32</v>
      </c>
      <c r="I9" s="15"/>
      <c r="J9" s="10" t="s">
        <v>4</v>
      </c>
      <c r="K9" s="10"/>
      <c r="L9" s="10"/>
      <c r="M9" s="15"/>
      <c r="N9" s="2" t="s">
        <v>5</v>
      </c>
      <c r="O9" s="2"/>
      <c r="P9" s="2"/>
      <c r="Q9" s="15"/>
      <c r="R9" s="11" t="s">
        <v>6</v>
      </c>
      <c r="S9" s="11"/>
      <c r="T9" s="11"/>
      <c r="U9" s="15"/>
      <c r="V9" s="15"/>
      <c r="W9" s="15"/>
      <c r="X9" s="15"/>
      <c r="Y9" s="15"/>
      <c r="Z9" s="15"/>
      <c r="AA9" s="15"/>
    </row>
    <row r="10" spans="1:27" ht="51.75" customHeight="1" x14ac:dyDescent="0.25">
      <c r="A10" s="15"/>
      <c r="B10" s="15"/>
      <c r="C10" s="15"/>
      <c r="D10" s="44"/>
      <c r="E10" s="44"/>
      <c r="F10" s="44"/>
      <c r="G10" s="44"/>
      <c r="H10" s="44"/>
      <c r="I10" s="15"/>
      <c r="J10" s="10"/>
      <c r="K10" s="10"/>
      <c r="L10" s="10"/>
      <c r="M10" s="15"/>
      <c r="N10" s="2"/>
      <c r="O10" s="2"/>
      <c r="P10" s="2"/>
      <c r="Q10" s="15"/>
      <c r="R10" s="11"/>
      <c r="S10" s="11"/>
      <c r="T10" s="11"/>
      <c r="U10" s="15"/>
      <c r="V10" s="15"/>
      <c r="W10" s="15"/>
      <c r="X10" s="15"/>
      <c r="Y10" s="15"/>
      <c r="Z10" s="15"/>
      <c r="AA10" s="15"/>
    </row>
    <row r="11" spans="1:27" ht="6.6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x14ac:dyDescent="0.25">
      <c r="A12" s="15"/>
      <c r="B12" s="40" t="s">
        <v>44</v>
      </c>
      <c r="C12" s="20"/>
      <c r="D12" s="20"/>
      <c r="E12" s="20"/>
      <c r="F12" s="20"/>
      <c r="G12" s="20"/>
      <c r="H12" s="20"/>
      <c r="I12" s="20"/>
      <c r="J12" s="4" t="s">
        <v>0</v>
      </c>
      <c r="K12" s="4"/>
      <c r="L12" s="7" t="s">
        <v>1</v>
      </c>
      <c r="M12" s="15"/>
      <c r="N12" s="4" t="s">
        <v>0</v>
      </c>
      <c r="O12" s="4"/>
      <c r="P12" s="7" t="s">
        <v>1</v>
      </c>
      <c r="Q12" s="15"/>
      <c r="R12" s="4" t="s">
        <v>0</v>
      </c>
      <c r="S12" s="4"/>
      <c r="T12" s="7" t="s">
        <v>1</v>
      </c>
      <c r="U12" s="15"/>
      <c r="V12" s="15"/>
      <c r="W12" s="4" t="s">
        <v>0</v>
      </c>
      <c r="X12" s="4"/>
      <c r="Y12" s="7" t="s">
        <v>1</v>
      </c>
      <c r="Z12" s="15"/>
      <c r="AA12" s="15"/>
    </row>
    <row r="13" spans="1:27" x14ac:dyDescent="0.25">
      <c r="A13" s="15"/>
      <c r="B13" s="41" t="s">
        <v>19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15"/>
      <c r="AA13" s="15"/>
    </row>
    <row r="14" spans="1:27" x14ac:dyDescent="0.25">
      <c r="A14" s="15"/>
      <c r="B14" s="1" t="s">
        <v>14</v>
      </c>
      <c r="C14" s="20"/>
      <c r="D14" s="16">
        <v>1</v>
      </c>
      <c r="E14" s="16"/>
      <c r="F14" s="16"/>
      <c r="G14" s="15"/>
      <c r="H14" s="15"/>
      <c r="I14" s="15"/>
      <c r="J14" s="19">
        <v>20000</v>
      </c>
      <c r="K14" s="34">
        <f>D14</f>
        <v>1</v>
      </c>
      <c r="L14" s="36">
        <f>J14/$J$31</f>
        <v>0.19980019980019981</v>
      </c>
      <c r="M14" s="15"/>
      <c r="N14" s="19">
        <v>45000</v>
      </c>
      <c r="O14" s="19">
        <f>E14</f>
        <v>0</v>
      </c>
      <c r="P14" s="36">
        <f>N14/$N$31</f>
        <v>0.21988761299780113</v>
      </c>
      <c r="Q14" s="32"/>
      <c r="R14" s="19">
        <v>80000</v>
      </c>
      <c r="S14" s="19">
        <f>F14</f>
        <v>0</v>
      </c>
      <c r="T14" s="36">
        <f>R14/$R$31</f>
        <v>0.23074704355350448</v>
      </c>
      <c r="U14" s="15"/>
      <c r="V14" s="15"/>
      <c r="W14" s="19">
        <f>D14*J14+E14*N14+F14*R14</f>
        <v>20000</v>
      </c>
      <c r="X14" s="19" t="s">
        <v>3</v>
      </c>
      <c r="Y14" s="36">
        <f>W14/$W$31</f>
        <v>8.714596949891068E-2</v>
      </c>
      <c r="Z14" s="15"/>
      <c r="AA14" s="15"/>
    </row>
    <row r="15" spans="1:27" x14ac:dyDescent="0.25">
      <c r="A15" s="15"/>
      <c r="B15" s="1" t="s">
        <v>7</v>
      </c>
      <c r="C15" s="20"/>
      <c r="D15" s="16"/>
      <c r="E15" s="16">
        <v>1</v>
      </c>
      <c r="F15" s="16"/>
      <c r="G15" s="15"/>
      <c r="H15" s="16">
        <v>1</v>
      </c>
      <c r="I15" s="15"/>
      <c r="J15" s="19">
        <v>2500</v>
      </c>
      <c r="K15" s="34">
        <f>D15</f>
        <v>0</v>
      </c>
      <c r="L15" s="36">
        <f>J15/$J$31</f>
        <v>2.4975024975024976E-2</v>
      </c>
      <c r="M15" s="15"/>
      <c r="N15" s="19">
        <v>6000</v>
      </c>
      <c r="O15" s="19">
        <f>E15</f>
        <v>1</v>
      </c>
      <c r="P15" s="36">
        <f>N15/$N$31</f>
        <v>2.9318348399706817E-2</v>
      </c>
      <c r="Q15" s="32"/>
      <c r="R15" s="19">
        <f>IF(H15=1,15000,11000)</f>
        <v>15000</v>
      </c>
      <c r="S15" s="19">
        <f>F15</f>
        <v>0</v>
      </c>
      <c r="T15" s="36">
        <f>R15/$R$31</f>
        <v>4.3265070666282088E-2</v>
      </c>
      <c r="U15" s="15"/>
      <c r="V15" s="15"/>
      <c r="W15" s="19">
        <f>D15*J15+E15*N15+F15*R15</f>
        <v>6000</v>
      </c>
      <c r="X15" s="19" t="s">
        <v>3</v>
      </c>
      <c r="Y15" s="36">
        <f>W15/$W$31</f>
        <v>2.6143790849673203E-2</v>
      </c>
      <c r="Z15" s="15"/>
      <c r="AA15" s="15"/>
    </row>
    <row r="16" spans="1:27" x14ac:dyDescent="0.25">
      <c r="A16" s="15"/>
      <c r="B16" s="1" t="s">
        <v>10</v>
      </c>
      <c r="C16" s="20"/>
      <c r="D16" s="16"/>
      <c r="E16" s="16">
        <v>1</v>
      </c>
      <c r="F16" s="16"/>
      <c r="G16" s="15"/>
      <c r="H16" s="15"/>
      <c r="I16" s="15"/>
      <c r="J16" s="19">
        <v>3200</v>
      </c>
      <c r="K16" s="34">
        <f>D16</f>
        <v>0</v>
      </c>
      <c r="L16" s="36">
        <f>J16/$J$31</f>
        <v>3.1968031968031968E-2</v>
      </c>
      <c r="M16" s="15"/>
      <c r="N16" s="19">
        <v>6500</v>
      </c>
      <c r="O16" s="19">
        <f>E16</f>
        <v>1</v>
      </c>
      <c r="P16" s="36">
        <f>N16/$N$31</f>
        <v>3.1761544099682383E-2</v>
      </c>
      <c r="Q16" s="32"/>
      <c r="R16" s="19">
        <v>9700</v>
      </c>
      <c r="S16" s="19">
        <f>F16</f>
        <v>0</v>
      </c>
      <c r="T16" s="36">
        <f>R16/$R$31</f>
        <v>2.7978079030862416E-2</v>
      </c>
      <c r="U16" s="15"/>
      <c r="V16" s="15"/>
      <c r="W16" s="19">
        <f>D16*J16+E16*N16+F16*R16</f>
        <v>6500</v>
      </c>
      <c r="X16" s="19" t="s">
        <v>3</v>
      </c>
      <c r="Y16" s="36">
        <f>W16/$W$31</f>
        <v>2.8322440087145968E-2</v>
      </c>
      <c r="Z16" s="15"/>
      <c r="AA16" s="15"/>
    </row>
    <row r="17" spans="1:27" x14ac:dyDescent="0.25">
      <c r="A17" s="15"/>
      <c r="B17" s="1" t="s">
        <v>18</v>
      </c>
      <c r="C17" s="20"/>
      <c r="D17" s="16"/>
      <c r="E17" s="16">
        <v>1</v>
      </c>
      <c r="F17" s="16"/>
      <c r="G17" s="15"/>
      <c r="H17" s="15"/>
      <c r="I17" s="15"/>
      <c r="J17" s="19">
        <v>5000</v>
      </c>
      <c r="K17" s="34"/>
      <c r="L17" s="36">
        <f>J17/$J$31</f>
        <v>4.9950049950049952E-2</v>
      </c>
      <c r="M17" s="15"/>
      <c r="N17" s="19">
        <v>15000</v>
      </c>
      <c r="O17" s="19"/>
      <c r="P17" s="36">
        <f>N17/$N$31</f>
        <v>7.3295870999267043E-2</v>
      </c>
      <c r="Q17" s="32"/>
      <c r="R17" s="19">
        <v>25000</v>
      </c>
      <c r="S17" s="19"/>
      <c r="T17" s="36">
        <f>R17/$R$31</f>
        <v>7.2108451110470151E-2</v>
      </c>
      <c r="U17" s="15"/>
      <c r="V17" s="15"/>
      <c r="W17" s="19">
        <f>D17*J17+E17*N17+F17*R17</f>
        <v>15000</v>
      </c>
      <c r="X17" s="19" t="s">
        <v>3</v>
      </c>
      <c r="Y17" s="36">
        <f>W17/$W$31</f>
        <v>6.535947712418301E-2</v>
      </c>
      <c r="Z17" s="15"/>
      <c r="AA17" s="15"/>
    </row>
    <row r="18" spans="1:27" x14ac:dyDescent="0.25">
      <c r="A18" s="15"/>
      <c r="B18" s="1" t="s">
        <v>11</v>
      </c>
      <c r="C18" s="20"/>
      <c r="D18" s="16"/>
      <c r="E18" s="16"/>
      <c r="F18" s="16">
        <v>1</v>
      </c>
      <c r="G18" s="15"/>
      <c r="H18" s="15"/>
      <c r="I18" s="15"/>
      <c r="J18" s="19">
        <v>5800</v>
      </c>
      <c r="K18" s="34">
        <f>D18</f>
        <v>0</v>
      </c>
      <c r="L18" s="36">
        <f>J18/$J$31</f>
        <v>5.7942057942057944E-2</v>
      </c>
      <c r="M18" s="15"/>
      <c r="N18" s="19">
        <v>18300</v>
      </c>
      <c r="O18" s="19">
        <f>E18</f>
        <v>0</v>
      </c>
      <c r="P18" s="36">
        <f>N18/$N$31</f>
        <v>8.9420962619105787E-2</v>
      </c>
      <c r="Q18" s="32"/>
      <c r="R18" s="19">
        <v>48000</v>
      </c>
      <c r="S18" s="19">
        <f>F18</f>
        <v>1</v>
      </c>
      <c r="T18" s="36">
        <f>R18/$R$31</f>
        <v>0.13844822613210267</v>
      </c>
      <c r="U18" s="15"/>
      <c r="V18" s="15"/>
      <c r="W18" s="19">
        <f>D18*J18+E18*N18+F18*R18</f>
        <v>48000</v>
      </c>
      <c r="X18" s="19" t="s">
        <v>3</v>
      </c>
      <c r="Y18" s="36">
        <f>W18/$W$31</f>
        <v>0.20915032679738563</v>
      </c>
      <c r="Z18" s="15"/>
      <c r="AA18" s="15"/>
    </row>
    <row r="19" spans="1:27" x14ac:dyDescent="0.25">
      <c r="A19" s="15"/>
      <c r="B19" s="41" t="s">
        <v>20</v>
      </c>
      <c r="C19" s="15"/>
      <c r="D19" s="31"/>
      <c r="E19" s="31"/>
      <c r="F19" s="31"/>
      <c r="G19" s="15"/>
      <c r="H19" s="15"/>
      <c r="I19" s="15"/>
      <c r="J19" s="23"/>
      <c r="K19" s="35"/>
      <c r="L19" s="37"/>
      <c r="M19" s="15"/>
      <c r="N19" s="23"/>
      <c r="O19" s="23"/>
      <c r="P19" s="37"/>
      <c r="Q19" s="32"/>
      <c r="R19" s="23"/>
      <c r="S19" s="23"/>
      <c r="T19" s="37"/>
      <c r="U19" s="15"/>
      <c r="V19" s="15"/>
      <c r="W19" s="23"/>
      <c r="X19" s="23"/>
      <c r="Y19" s="38"/>
      <c r="Z19" s="15"/>
      <c r="AA19" s="15"/>
    </row>
    <row r="20" spans="1:27" x14ac:dyDescent="0.25">
      <c r="A20" s="15"/>
      <c r="B20" s="1" t="s">
        <v>2</v>
      </c>
      <c r="C20" s="20"/>
      <c r="D20" s="16"/>
      <c r="E20" s="16"/>
      <c r="F20" s="16">
        <v>1</v>
      </c>
      <c r="G20" s="15"/>
      <c r="H20" s="15"/>
      <c r="I20" s="15"/>
      <c r="J20" s="19">
        <v>5800</v>
      </c>
      <c r="K20" s="34">
        <f>D20</f>
        <v>0</v>
      </c>
      <c r="L20" s="36">
        <f>J20/$J$31</f>
        <v>5.7942057942057944E-2</v>
      </c>
      <c r="M20" s="15"/>
      <c r="N20" s="19">
        <v>11300</v>
      </c>
      <c r="O20" s="19">
        <f>E20</f>
        <v>0</v>
      </c>
      <c r="P20" s="36">
        <f>N20/$N$31</f>
        <v>5.5216222819447838E-2</v>
      </c>
      <c r="Q20" s="32"/>
      <c r="R20" s="19">
        <v>20000</v>
      </c>
      <c r="S20" s="19">
        <f>F20</f>
        <v>1</v>
      </c>
      <c r="T20" s="36">
        <f>R20/$R$31</f>
        <v>5.7686760888376119E-2</v>
      </c>
      <c r="U20" s="15"/>
      <c r="V20" s="15"/>
      <c r="W20" s="19">
        <f>D20*J20+E20*N20+F20*R20</f>
        <v>20000</v>
      </c>
      <c r="X20" s="19" t="s">
        <v>3</v>
      </c>
      <c r="Y20" s="36">
        <f>W20/$W$31</f>
        <v>8.714596949891068E-2</v>
      </c>
      <c r="Z20" s="15"/>
      <c r="AA20" s="15"/>
    </row>
    <row r="21" spans="1:27" x14ac:dyDescent="0.25">
      <c r="A21" s="15"/>
      <c r="B21" s="1" t="s">
        <v>21</v>
      </c>
      <c r="C21" s="20"/>
      <c r="D21" s="16"/>
      <c r="E21" s="16"/>
      <c r="F21" s="16">
        <v>1</v>
      </c>
      <c r="G21" s="15"/>
      <c r="H21" s="15"/>
      <c r="I21" s="15"/>
      <c r="J21" s="19">
        <v>8800</v>
      </c>
      <c r="K21" s="34">
        <f>D21</f>
        <v>0</v>
      </c>
      <c r="L21" s="36">
        <f>J21/$J$31</f>
        <v>8.7912087912087919E-2</v>
      </c>
      <c r="M21" s="15"/>
      <c r="N21" s="19">
        <v>13800</v>
      </c>
      <c r="O21" s="19">
        <f>E21</f>
        <v>0</v>
      </c>
      <c r="P21" s="36">
        <f>N21/$N$31</f>
        <v>6.7432201319325674E-2</v>
      </c>
      <c r="Q21" s="32"/>
      <c r="R21" s="19">
        <v>22300</v>
      </c>
      <c r="S21" s="19">
        <f>F21</f>
        <v>1</v>
      </c>
      <c r="T21" s="36">
        <f>R21/$R$31</f>
        <v>6.4320738390539367E-2</v>
      </c>
      <c r="U21" s="15"/>
      <c r="V21" s="15"/>
      <c r="W21" s="19">
        <f>D21*J21+E21*N21+F21*R21</f>
        <v>22300</v>
      </c>
      <c r="X21" s="19" t="s">
        <v>3</v>
      </c>
      <c r="Y21" s="36">
        <f>W21/$W$31</f>
        <v>9.7167755991285409E-2</v>
      </c>
      <c r="Z21" s="15"/>
      <c r="AA21" s="15"/>
    </row>
    <row r="22" spans="1:27" x14ac:dyDescent="0.25">
      <c r="A22" s="15"/>
      <c r="B22" s="6" t="s">
        <v>15</v>
      </c>
      <c r="C22" s="20"/>
      <c r="D22" s="16"/>
      <c r="E22" s="16"/>
      <c r="F22" s="16">
        <v>1</v>
      </c>
      <c r="G22" s="16">
        <v>0</v>
      </c>
      <c r="H22" s="15"/>
      <c r="I22" s="15"/>
      <c r="J22" s="19">
        <f>IF(G22=1,15000,5000)</f>
        <v>5000</v>
      </c>
      <c r="K22" s="34">
        <f>D22</f>
        <v>0</v>
      </c>
      <c r="L22" s="36">
        <f>J22/$J$31</f>
        <v>4.9950049950049952E-2</v>
      </c>
      <c r="M22" s="15"/>
      <c r="N22" s="19">
        <v>8750</v>
      </c>
      <c r="O22" s="19">
        <f>E22</f>
        <v>0</v>
      </c>
      <c r="P22" s="36">
        <f>N22/$N$31</f>
        <v>4.275592474957244E-2</v>
      </c>
      <c r="Q22" s="32"/>
      <c r="R22" s="19">
        <v>11700</v>
      </c>
      <c r="S22" s="19">
        <f>F22</f>
        <v>1</v>
      </c>
      <c r="T22" s="36">
        <f>R22/$R$31</f>
        <v>3.3746755119700031E-2</v>
      </c>
      <c r="U22" s="15"/>
      <c r="V22" s="15"/>
      <c r="W22" s="19">
        <f>D22*J22+E22*N22+F22*R22</f>
        <v>11700</v>
      </c>
      <c r="X22" s="19" t="s">
        <v>3</v>
      </c>
      <c r="Y22" s="36">
        <f>W22/$W$31</f>
        <v>5.0980392156862744E-2</v>
      </c>
      <c r="Z22" s="15"/>
      <c r="AA22" s="15"/>
    </row>
    <row r="23" spans="1:27" x14ac:dyDescent="0.25">
      <c r="A23" s="15"/>
      <c r="B23" s="6" t="s">
        <v>29</v>
      </c>
      <c r="C23" s="20"/>
      <c r="D23" s="16"/>
      <c r="E23" s="16">
        <v>1</v>
      </c>
      <c r="F23" s="16"/>
      <c r="G23" s="15"/>
      <c r="H23" s="15"/>
      <c r="I23" s="15"/>
      <c r="J23" s="19">
        <v>15000</v>
      </c>
      <c r="K23" s="34">
        <f>D23</f>
        <v>0</v>
      </c>
      <c r="L23" s="36">
        <f>J23/$J$31</f>
        <v>0.14985014985014986</v>
      </c>
      <c r="M23" s="15"/>
      <c r="N23" s="19">
        <v>25000</v>
      </c>
      <c r="O23" s="19">
        <f>E23</f>
        <v>1</v>
      </c>
      <c r="P23" s="36">
        <f>N23/$N$31</f>
        <v>0.1221597849987784</v>
      </c>
      <c r="Q23" s="32"/>
      <c r="R23" s="19">
        <v>35000</v>
      </c>
      <c r="S23" s="19">
        <f>F23</f>
        <v>0</v>
      </c>
      <c r="T23" s="36">
        <f>R23/$R$31</f>
        <v>0.1009518315546582</v>
      </c>
      <c r="U23" s="15"/>
      <c r="V23" s="15"/>
      <c r="W23" s="19">
        <f>D23*J23+E23*N23+F23*R23</f>
        <v>25000</v>
      </c>
      <c r="X23" s="19" t="s">
        <v>3</v>
      </c>
      <c r="Y23" s="36">
        <f t="shared" ref="Y23:Y26" si="0">W23/$W$31</f>
        <v>0.10893246187363835</v>
      </c>
      <c r="Z23" s="15"/>
      <c r="AA23" s="15"/>
    </row>
    <row r="24" spans="1:27" x14ac:dyDescent="0.25">
      <c r="A24" s="15"/>
      <c r="B24" s="6" t="s">
        <v>30</v>
      </c>
      <c r="C24" s="20"/>
      <c r="D24" s="16"/>
      <c r="E24" s="16">
        <v>1</v>
      </c>
      <c r="F24" s="16"/>
      <c r="G24" s="15"/>
      <c r="H24" s="15"/>
      <c r="I24" s="15"/>
      <c r="J24" s="19">
        <v>25000</v>
      </c>
      <c r="K24" s="34">
        <f>D24</f>
        <v>0</v>
      </c>
      <c r="L24" s="36">
        <f>J24/$J$31</f>
        <v>0.24975024975024976</v>
      </c>
      <c r="M24" s="15"/>
      <c r="N24" s="19">
        <v>45000</v>
      </c>
      <c r="O24" s="19">
        <f>E24</f>
        <v>1</v>
      </c>
      <c r="P24" s="36">
        <f>N24/$N$31</f>
        <v>0.21988761299780113</v>
      </c>
      <c r="Q24" s="32"/>
      <c r="R24" s="19">
        <v>60000</v>
      </c>
      <c r="S24" s="19">
        <f>F24</f>
        <v>0</v>
      </c>
      <c r="T24" s="36">
        <f>R24/$R$31</f>
        <v>0.17306028266512835</v>
      </c>
      <c r="U24" s="15"/>
      <c r="V24" s="15"/>
      <c r="W24" s="19">
        <f>D24*J24+E24*N24+F24*R24</f>
        <v>45000</v>
      </c>
      <c r="X24" s="19" t="s">
        <v>3</v>
      </c>
      <c r="Y24" s="36">
        <f t="shared" si="0"/>
        <v>0.19607843137254902</v>
      </c>
      <c r="Z24" s="15"/>
      <c r="AA24" s="15"/>
    </row>
    <row r="25" spans="1:27" x14ac:dyDescent="0.25">
      <c r="A25" s="15"/>
      <c r="B25" s="6" t="s">
        <v>13</v>
      </c>
      <c r="C25" s="20"/>
      <c r="D25" s="16"/>
      <c r="E25" s="16">
        <v>1</v>
      </c>
      <c r="F25" s="16"/>
      <c r="G25" s="15"/>
      <c r="H25" s="15"/>
      <c r="I25" s="15"/>
      <c r="J25" s="19">
        <v>2000</v>
      </c>
      <c r="K25" s="34">
        <f>D25</f>
        <v>0</v>
      </c>
      <c r="L25" s="36">
        <f>J25/$J$31</f>
        <v>1.998001998001998E-2</v>
      </c>
      <c r="M25" s="15"/>
      <c r="N25" s="19">
        <v>5000</v>
      </c>
      <c r="O25" s="19">
        <f>E25</f>
        <v>1</v>
      </c>
      <c r="P25" s="36">
        <f>N25/$N$31</f>
        <v>2.4431956999755679E-2</v>
      </c>
      <c r="Q25" s="32"/>
      <c r="R25" s="19">
        <v>10000</v>
      </c>
      <c r="S25" s="19">
        <f>F25</f>
        <v>0</v>
      </c>
      <c r="T25" s="36">
        <f>R25/$R$31</f>
        <v>2.884338044418806E-2</v>
      </c>
      <c r="U25" s="15"/>
      <c r="V25" s="15"/>
      <c r="W25" s="19">
        <f>D25*J25+E25*N25+F25*R25</f>
        <v>5000</v>
      </c>
      <c r="X25" s="19" t="s">
        <v>3</v>
      </c>
      <c r="Y25" s="36">
        <f t="shared" si="0"/>
        <v>2.178649237472767E-2</v>
      </c>
      <c r="Z25" s="15"/>
      <c r="AA25" s="15"/>
    </row>
    <row r="26" spans="1:27" x14ac:dyDescent="0.25">
      <c r="A26" s="15"/>
      <c r="B26" s="6" t="s">
        <v>16</v>
      </c>
      <c r="C26" s="20"/>
      <c r="D26" s="16"/>
      <c r="E26" s="16">
        <v>1</v>
      </c>
      <c r="F26" s="16"/>
      <c r="G26" s="15"/>
      <c r="H26" s="15"/>
      <c r="I26" s="15"/>
      <c r="J26" s="19">
        <v>2000</v>
      </c>
      <c r="K26" s="34">
        <f>D26</f>
        <v>0</v>
      </c>
      <c r="L26" s="36">
        <f>J26/$J$31</f>
        <v>1.998001998001998E-2</v>
      </c>
      <c r="M26" s="15"/>
      <c r="N26" s="19">
        <v>5000</v>
      </c>
      <c r="O26" s="19">
        <f>E26</f>
        <v>1</v>
      </c>
      <c r="P26" s="36">
        <f>N26/$N$31</f>
        <v>2.4431956999755679E-2</v>
      </c>
      <c r="Q26" s="32"/>
      <c r="R26" s="19">
        <v>10000</v>
      </c>
      <c r="S26" s="19">
        <f>F26</f>
        <v>0</v>
      </c>
      <c r="T26" s="36">
        <f>R26/$R$31</f>
        <v>2.884338044418806E-2</v>
      </c>
      <c r="U26" s="15"/>
      <c r="V26" s="15"/>
      <c r="W26" s="19">
        <f>D26*J26+E26*N26+F26*R26</f>
        <v>5000</v>
      </c>
      <c r="X26" s="19" t="s">
        <v>3</v>
      </c>
      <c r="Y26" s="36">
        <f t="shared" si="0"/>
        <v>2.178649237472767E-2</v>
      </c>
      <c r="Z26" s="15"/>
      <c r="AA26" s="15"/>
    </row>
    <row r="27" spans="1:27" x14ac:dyDescent="0.25">
      <c r="A27" s="15"/>
      <c r="B27" s="40" t="s">
        <v>43</v>
      </c>
      <c r="C27" s="15"/>
      <c r="D27" s="31"/>
      <c r="E27" s="31"/>
      <c r="F27" s="31"/>
      <c r="G27" s="15"/>
      <c r="H27" s="15"/>
      <c r="I27" s="15"/>
      <c r="J27" s="23"/>
      <c r="K27" s="35"/>
      <c r="L27" s="37"/>
      <c r="M27" s="15"/>
      <c r="N27" s="23"/>
      <c r="O27" s="23"/>
      <c r="P27" s="37"/>
      <c r="Q27" s="32"/>
      <c r="R27" s="23"/>
      <c r="S27" s="23"/>
      <c r="T27" s="37"/>
      <c r="U27" s="15"/>
      <c r="V27" s="15"/>
      <c r="W27" s="23"/>
      <c r="X27" s="23"/>
      <c r="Y27" s="38"/>
      <c r="Z27" s="15"/>
      <c r="AA27" s="15"/>
    </row>
    <row r="28" spans="1:27" x14ac:dyDescent="0.25">
      <c r="A28" s="15"/>
      <c r="B28" s="1" t="s">
        <v>45</v>
      </c>
      <c r="C28" s="20"/>
      <c r="D28" s="16"/>
      <c r="E28" s="16"/>
      <c r="F28" s="16">
        <v>1</v>
      </c>
      <c r="G28" s="15"/>
      <c r="H28" s="15"/>
      <c r="I28" s="15"/>
      <c r="J28" s="19"/>
      <c r="K28" s="34">
        <f>D28</f>
        <v>0</v>
      </c>
      <c r="L28" s="36">
        <f>J28/$J$31</f>
        <v>0</v>
      </c>
      <c r="M28" s="15"/>
      <c r="N28" s="19"/>
      <c r="O28" s="19">
        <f>E28</f>
        <v>0</v>
      </c>
      <c r="P28" s="36">
        <f>N28/$N$31</f>
        <v>0</v>
      </c>
      <c r="Q28" s="32"/>
      <c r="R28" s="19"/>
      <c r="S28" s="19">
        <f>F28</f>
        <v>1</v>
      </c>
      <c r="T28" s="36">
        <f>R28/$R$31</f>
        <v>0</v>
      </c>
      <c r="U28" s="15"/>
      <c r="V28" s="15"/>
      <c r="W28" s="19">
        <f>D28*J28+E28*N28+F28*R28</f>
        <v>0</v>
      </c>
      <c r="X28" s="19" t="s">
        <v>3</v>
      </c>
      <c r="Y28" s="36">
        <f>W28/$W$31</f>
        <v>0</v>
      </c>
      <c r="Z28" s="15"/>
      <c r="AA28" s="15"/>
    </row>
    <row r="29" spans="1:27" x14ac:dyDescent="0.25">
      <c r="A29" s="15"/>
      <c r="B29" s="1" t="s">
        <v>8</v>
      </c>
      <c r="C29" s="20"/>
      <c r="D29" s="16"/>
      <c r="E29" s="16"/>
      <c r="F29" s="16">
        <v>1</v>
      </c>
      <c r="G29" s="15"/>
      <c r="H29" s="15"/>
      <c r="I29" s="15"/>
      <c r="J29" s="19"/>
      <c r="K29" s="34"/>
      <c r="L29" s="36">
        <f>J29/$J$31</f>
        <v>0</v>
      </c>
      <c r="M29" s="15"/>
      <c r="N29" s="19"/>
      <c r="O29" s="19">
        <f>E29</f>
        <v>0</v>
      </c>
      <c r="P29" s="36">
        <f>N29/$N$31</f>
        <v>0</v>
      </c>
      <c r="Q29" s="32"/>
      <c r="R29" s="19"/>
      <c r="S29" s="19">
        <f>F29</f>
        <v>1</v>
      </c>
      <c r="T29" s="36">
        <f>R29/$R$31</f>
        <v>0</v>
      </c>
      <c r="U29" s="15"/>
      <c r="V29" s="15"/>
      <c r="W29" s="19">
        <f>D29*J29+E29*N29+F29*R29</f>
        <v>0</v>
      </c>
      <c r="X29" s="19" t="s">
        <v>3</v>
      </c>
      <c r="Y29" s="36">
        <f>W29/$W$31</f>
        <v>0</v>
      </c>
      <c r="Z29" s="15"/>
      <c r="AA29" s="15"/>
    </row>
    <row r="30" spans="1:27" x14ac:dyDescent="0.25">
      <c r="A30" s="15"/>
      <c r="B30" s="1" t="s">
        <v>38</v>
      </c>
      <c r="C30" s="20"/>
      <c r="D30" s="15"/>
      <c r="E30" s="15"/>
      <c r="F30" s="15"/>
      <c r="G30" s="15"/>
      <c r="H30" s="15"/>
      <c r="I30" s="15"/>
      <c r="J30" s="22"/>
      <c r="K30" s="23"/>
      <c r="L30" s="23"/>
      <c r="M30" s="23"/>
      <c r="N30" s="22"/>
      <c r="O30" s="23"/>
      <c r="P30" s="23"/>
      <c r="Q30" s="23"/>
      <c r="R30" s="22"/>
      <c r="S30" s="23"/>
      <c r="T30" s="23"/>
      <c r="U30" s="15"/>
      <c r="V30" s="15"/>
      <c r="W30" s="17"/>
      <c r="X30" s="19" t="s">
        <v>3</v>
      </c>
      <c r="Y30" s="36">
        <f>W30/$W$31</f>
        <v>0</v>
      </c>
      <c r="Z30" s="15"/>
      <c r="AA30" s="15"/>
    </row>
    <row r="31" spans="1:27" x14ac:dyDescent="0.25">
      <c r="A31" s="15"/>
      <c r="B31" s="15"/>
      <c r="C31" s="20"/>
      <c r="D31" s="15"/>
      <c r="E31" s="15"/>
      <c r="F31" s="15"/>
      <c r="G31" s="15"/>
      <c r="H31" s="15"/>
      <c r="I31" s="15"/>
      <c r="J31" s="24">
        <f>SUM(J14:J30)</f>
        <v>100100</v>
      </c>
      <c r="K31" s="24"/>
      <c r="L31" s="39">
        <f>SUM(L14:L30)</f>
        <v>0.99999999999999989</v>
      </c>
      <c r="M31" s="20"/>
      <c r="N31" s="24">
        <f>SUM(N14:N30)</f>
        <v>204650</v>
      </c>
      <c r="O31" s="24"/>
      <c r="P31" s="39">
        <f>SUM(P14:P30)</f>
        <v>1</v>
      </c>
      <c r="Q31" s="25"/>
      <c r="R31" s="24">
        <f>SUM(R14:R30)</f>
        <v>346700</v>
      </c>
      <c r="S31" s="24"/>
      <c r="T31" s="39">
        <f>SUM(T14:T30)</f>
        <v>1</v>
      </c>
      <c r="U31" s="20"/>
      <c r="V31" s="20"/>
      <c r="W31" s="24">
        <f>SUM(W14:W30)</f>
        <v>229500</v>
      </c>
      <c r="X31" s="23" t="s">
        <v>3</v>
      </c>
      <c r="Y31" s="39">
        <f>SUM(Y14:Y30)</f>
        <v>0.99999999999999989</v>
      </c>
      <c r="Z31" s="15"/>
      <c r="AA31" s="15"/>
    </row>
    <row r="32" spans="1:27" x14ac:dyDescent="0.25">
      <c r="A32" s="15"/>
      <c r="B32" s="21" t="s">
        <v>39</v>
      </c>
      <c r="C32" s="21"/>
      <c r="D32" s="21"/>
      <c r="E32" s="21"/>
      <c r="F32" s="21"/>
      <c r="G32" s="21"/>
      <c r="H32" s="21"/>
      <c r="I32" s="21"/>
      <c r="J32" s="26">
        <f>J31/J14</f>
        <v>5.0049999999999999</v>
      </c>
      <c r="K32" s="26"/>
      <c r="L32" s="27"/>
      <c r="M32" s="21"/>
      <c r="N32" s="26">
        <f>N31/N14</f>
        <v>4.5477777777777781</v>
      </c>
      <c r="O32" s="26"/>
      <c r="P32" s="21"/>
      <c r="Q32" s="21"/>
      <c r="R32" s="26">
        <f>R31/R14</f>
        <v>4.3337500000000002</v>
      </c>
      <c r="S32" s="26"/>
      <c r="T32" s="28"/>
      <c r="U32" s="15"/>
      <c r="V32" s="15"/>
      <c r="W32" s="26">
        <f>W31/W14</f>
        <v>11.475</v>
      </c>
      <c r="X32" s="26"/>
      <c r="Y32" s="29"/>
      <c r="Z32" s="15"/>
      <c r="AA32" s="15"/>
    </row>
    <row r="33" spans="1:27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26"/>
      <c r="Z33" s="15"/>
      <c r="AA33" s="15"/>
    </row>
    <row r="34" spans="1:27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29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x14ac:dyDescent="0.25">
      <c r="A35" s="15"/>
      <c r="B35" s="8" t="s">
        <v>41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5"/>
      <c r="AA35" s="15"/>
    </row>
    <row r="36" spans="1:2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21" t="s">
        <v>40</v>
      </c>
      <c r="S37" s="15"/>
      <c r="T37" s="14">
        <v>1.5</v>
      </c>
      <c r="U37" s="15"/>
      <c r="V37" s="15"/>
      <c r="W37" s="33">
        <f>W31*T37</f>
        <v>344250</v>
      </c>
      <c r="X37" s="33" t="s">
        <v>3</v>
      </c>
      <c r="Y37" s="15"/>
      <c r="Z37" s="15"/>
      <c r="AA37" s="15"/>
    </row>
    <row r="38" spans="1:27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42" spans="1:27" x14ac:dyDescent="0.25">
      <c r="J42" t="s">
        <v>17</v>
      </c>
    </row>
    <row r="43" spans="1:27" x14ac:dyDescent="0.25">
      <c r="J43" s="3" t="s">
        <v>25</v>
      </c>
    </row>
    <row r="44" spans="1:27" x14ac:dyDescent="0.25">
      <c r="J44" t="s">
        <v>24</v>
      </c>
    </row>
    <row r="45" spans="1:27" x14ac:dyDescent="0.25">
      <c r="J45" t="s">
        <v>22</v>
      </c>
    </row>
    <row r="46" spans="1:27" x14ac:dyDescent="0.25">
      <c r="J46" t="s">
        <v>23</v>
      </c>
    </row>
    <row r="48" spans="1:27" x14ac:dyDescent="0.25">
      <c r="J48" s="3" t="s">
        <v>26</v>
      </c>
    </row>
    <row r="49" spans="10:10" x14ac:dyDescent="0.25">
      <c r="J49" t="s">
        <v>27</v>
      </c>
    </row>
    <row r="50" spans="10:10" x14ac:dyDescent="0.25">
      <c r="J50" t="s">
        <v>28</v>
      </c>
    </row>
  </sheetData>
  <mergeCells count="6">
    <mergeCell ref="D6:H6"/>
    <mergeCell ref="D9:D10"/>
    <mergeCell ref="E9:E10"/>
    <mergeCell ref="F9:F10"/>
    <mergeCell ref="G9:G10"/>
    <mergeCell ref="H9:H10"/>
  </mergeCells>
  <conditionalFormatting sqref="S14:S29">
    <cfRule type="cellIs" dxfId="7" priority="8" operator="greaterThan">
      <formula>0</formula>
    </cfRule>
  </conditionalFormatting>
  <conditionalFormatting sqref="O14:O29">
    <cfRule type="cellIs" dxfId="6" priority="7" operator="greaterThan">
      <formula>0</formula>
    </cfRule>
  </conditionalFormatting>
  <conditionalFormatting sqref="O14:O29">
    <cfRule type="cellIs" dxfId="5" priority="6" operator="greaterThan">
      <formula>0</formula>
    </cfRule>
  </conditionalFormatting>
  <conditionalFormatting sqref="O14:O29">
    <cfRule type="cellIs" dxfId="4" priority="5" operator="equal">
      <formula>0</formula>
    </cfRule>
  </conditionalFormatting>
  <conditionalFormatting sqref="S14:S29">
    <cfRule type="cellIs" dxfId="3" priority="4" operator="equal">
      <formula>0</formula>
    </cfRule>
  </conditionalFormatting>
  <conditionalFormatting sqref="L30:M30 K14:K30 O30:Q30 S30:T30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L30:M30 K14:K30 O30:Q30 S30:T30">
    <cfRule type="cellIs" dxfId="0" priority="1" operator="greater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272" scale="150" fitToHeight="0" orientation="landscape" horizontalDpi="1200" verticalDpi="1200" r:id="rId1"/>
  <headerFooter>
    <oddHeader>&amp;R&amp;P/&amp;N</oddHeader>
    <oddFooter>&amp;L&amp;F&amp;C&amp;A&amp;R&amp;D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Grobkalkulation</vt:lpstr>
    </vt:vector>
  </TitlesOfParts>
  <Company>Fraunhofer IAO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Scholtz, Oliver</dc:creator>
  <cp:lastModifiedBy>Scholtz, Oliver</cp:lastModifiedBy>
  <cp:lastPrinted>2018-04-17T14:27:52Z</cp:lastPrinted>
  <dcterms:created xsi:type="dcterms:W3CDTF">2017-10-14T15:01:02Z</dcterms:created>
  <dcterms:modified xsi:type="dcterms:W3CDTF">2019-11-18T16:18:04Z</dcterms:modified>
</cp:coreProperties>
</file>